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IR 2011-2012" sheetId="1" r:id="rId1"/>
  </sheets>
  <definedNames>
    <definedName name="_xlnm.Print_Area" localSheetId="0">'CIR 2011-2012'!$A$1:$J$55</definedName>
  </definedNames>
  <calcPr fullCalcOnLoad="1"/>
</workbook>
</file>

<file path=xl/sharedStrings.xml><?xml version="1.0" encoding="utf-8"?>
<sst xmlns="http://schemas.openxmlformats.org/spreadsheetml/2006/main" count="94" uniqueCount="65">
  <si>
    <t>Fondo regionale                                 2010-2011 ASSEGNATO</t>
  </si>
  <si>
    <t xml:space="preserve">85% per la retribuzione di posizione </t>
  </si>
  <si>
    <t xml:space="preserve">di cui 15% per la retribuzione di risultato e il  pagamento delle reggenze </t>
  </si>
  <si>
    <t>FASCE</t>
  </si>
  <si>
    <t>DS ORGANICO PER FASCE</t>
  </si>
  <si>
    <t>DS IN SERVIZIO SCUOLA</t>
  </si>
  <si>
    <t>PRESIDI INCARICATI</t>
  </si>
  <si>
    <t>REGGENZE</t>
  </si>
  <si>
    <t>DIRIGENTI IN SERVIZIO MAE</t>
  </si>
  <si>
    <t xml:space="preserve">DS IN PPS </t>
  </si>
  <si>
    <t>DS IN ALTRI INCARICHI NO CIR</t>
  </si>
  <si>
    <t>4^</t>
  </si>
  <si>
    <t>3^</t>
  </si>
  <si>
    <t>2^</t>
  </si>
  <si>
    <t>1^</t>
  </si>
  <si>
    <t>TOTALI</t>
  </si>
  <si>
    <t>CPIA</t>
  </si>
  <si>
    <t>TOTALE QUOTA POSIZIONE FISSA compresi i dirigenti in particolari situazioni di stato e i dirigenti all’estero</t>
  </si>
  <si>
    <t>BUDGET DISPONIBILE  AL NETTO RETRIBUZIONE FISSA</t>
  </si>
  <si>
    <t>PPS ALTRI</t>
  </si>
  <si>
    <t>PPS NO CIR</t>
  </si>
  <si>
    <t xml:space="preserve">TOT DS SERVIZIO </t>
  </si>
  <si>
    <t>RETR POSIZ FISSA MENSILE</t>
  </si>
  <si>
    <t>RETR POSIZ FISSA ANNUALE</t>
  </si>
  <si>
    <t>TOTALE RETRIBUZIONI POSIZIONE FISSA</t>
  </si>
  <si>
    <t>CALCOLO RISORSE DISPONIBILI PER INDENNITA' POSIZIONE VARIABILE</t>
  </si>
  <si>
    <t xml:space="preserve">DS ORGANICO </t>
  </si>
  <si>
    <t>quota media pro-capite relativa alla retribuzione di posizione parte variabile</t>
  </si>
  <si>
    <t>TOT DS IN SERVIZIO</t>
  </si>
  <si>
    <t xml:space="preserve">COMPUTO RETRIBUZIONE DI POSIZIONE VARIABILE SU FASCIA </t>
  </si>
  <si>
    <t xml:space="preserve">Fasce </t>
  </si>
  <si>
    <t>TOT DS CIR POSIZIONE VARIABILE</t>
  </si>
  <si>
    <t>rapporto</t>
  </si>
  <si>
    <t>coefficiente</t>
  </si>
  <si>
    <t>valore fasce VARIABILI ANNUO</t>
  </si>
  <si>
    <t xml:space="preserve">totale spesa </t>
  </si>
  <si>
    <t>valore fasce VARIABILI MENSILI</t>
  </si>
  <si>
    <t>numero quote</t>
  </si>
  <si>
    <t xml:space="preserve">15% per la retribuzione di risultato e il  pagamento delle reggenze </t>
  </si>
  <si>
    <t>TOTALE DISPONIBILE PER RETRIBUZIONE INDENNITA' REGGENZE E RETRIBUZIONE RISULTATO</t>
  </si>
  <si>
    <t>TOTALE DA IMPEGNARE PER RETRIBUZIONE REGGENZE</t>
  </si>
  <si>
    <t>TOTALE DISPONIBILE PER RETRIBUZIONE RISULTATO</t>
  </si>
  <si>
    <t>COMPUTO INTEGRAZIONE RETRIBUZIONE DI RISULTATO PER REGGENZE - 80% IND POSIZIONE VARIABILE SU FASCIA</t>
  </si>
  <si>
    <t>DS REGGENZE</t>
  </si>
  <si>
    <t>valore fasce                         VARIABILI ANNUO</t>
  </si>
  <si>
    <t>valore 80% fasce VARIABILI ANNUO</t>
  </si>
  <si>
    <t>valore 80% fasce VARIABILI MENSILE</t>
  </si>
  <si>
    <t>totale spesa REGGENZE</t>
  </si>
  <si>
    <t xml:space="preserve">COMPUTO RETRIBUZIONE DI RISULTATO SU FASCIA </t>
  </si>
  <si>
    <t>TOT DS CIR RISULTATO</t>
  </si>
  <si>
    <t>valore fasce RISULTATO ANNUO</t>
  </si>
  <si>
    <t xml:space="preserve"> </t>
  </si>
  <si>
    <t>TOT DS TITOLARI             (compresi i DS in PPS e i  DS all’estero e dirigenti NO CIR)</t>
  </si>
  <si>
    <t>ammontare complessivo</t>
  </si>
  <si>
    <t>quota resto da destinare alla retribuzione di posizione variabile</t>
  </si>
  <si>
    <t>resto retribuzione posizione non utilizzato</t>
  </si>
  <si>
    <t>quota resto da destinare a retribuzione risultato</t>
  </si>
  <si>
    <t>quota aggiuntiva ad integrazione budget destinato alla retribuzione di risultato</t>
  </si>
  <si>
    <t>ammontare complessivo disponibile per retribuzione posizione variabile</t>
  </si>
  <si>
    <t>ABRUZZO</t>
  </si>
  <si>
    <t>FOGLIO CALCOLO FONDO REGIONALE 2011-2012 REGIONE :</t>
  </si>
  <si>
    <t xml:space="preserve">FONDO REGIONALE 2011-2012  IND RISULTATO REGIONE: </t>
  </si>
  <si>
    <t>RISORSE DA INCARICHI AGGIUNTIVI svolti</t>
  </si>
  <si>
    <t>FONDO REGIONALE                            2011-2012                                           DA RIPARTIRE</t>
  </si>
  <si>
    <t>INSERIMENTO DATI SITUAZIONE GENERALE DIRIGENZE ABRUZZO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</si>
</sst>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</numFmts>
  <fonts count="30">
    <font>
      <sz val="10"/>
      <name val="Arial"/>
      <family val="0"/>
    </font>
    <font>
      <b/>
      <sz val="14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indexed="63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16" borderId="10" xfId="0" applyFont="1" applyFill="1" applyBorder="1" applyAlignment="1">
      <alignment horizontal="centerContinuous"/>
    </xf>
    <xf numFmtId="0" fontId="1" fillId="16" borderId="11" xfId="0" applyFont="1" applyFill="1" applyBorder="1" applyAlignment="1">
      <alignment horizontal="centerContinuous"/>
    </xf>
    <xf numFmtId="0" fontId="1" fillId="16" borderId="1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164" fontId="4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wrapText="1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164" fontId="5" fillId="5" borderId="18" xfId="0" applyNumberFormat="1" applyFont="1" applyFill="1" applyBorder="1" applyAlignment="1">
      <alignment horizontal="center" wrapText="1"/>
    </xf>
    <xf numFmtId="0" fontId="6" fillId="24" borderId="19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164" fontId="4" fillId="5" borderId="21" xfId="0" applyNumberFormat="1" applyFont="1" applyFill="1" applyBorder="1" applyAlignment="1">
      <alignment wrapText="1"/>
    </xf>
    <xf numFmtId="0" fontId="4" fillId="5" borderId="22" xfId="0" applyFont="1" applyFill="1" applyBorder="1" applyAlignment="1">
      <alignment horizontal="right" wrapText="1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5" borderId="26" xfId="0" applyNumberFormat="1" applyFont="1" applyFill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Continuous" wrapText="1"/>
    </xf>
    <xf numFmtId="164" fontId="4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6" borderId="19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wrapText="1"/>
    </xf>
    <xf numFmtId="0" fontId="9" fillId="16" borderId="19" xfId="0" applyFont="1" applyFill="1" applyBorder="1" applyAlignment="1">
      <alignment horizontal="center" wrapText="1"/>
    </xf>
    <xf numFmtId="0" fontId="10" fillId="16" borderId="20" xfId="0" applyFont="1" applyFill="1" applyBorder="1" applyAlignment="1">
      <alignment horizontal="center" wrapText="1"/>
    </xf>
    <xf numFmtId="3" fontId="2" fillId="4" borderId="19" xfId="0" applyNumberFormat="1" applyFont="1" applyFill="1" applyBorder="1" applyAlignment="1">
      <alignment/>
    </xf>
    <xf numFmtId="3" fontId="3" fillId="4" borderId="19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 horizontal="right"/>
    </xf>
    <xf numFmtId="164" fontId="3" fillId="4" borderId="20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>
      <alignment/>
    </xf>
    <xf numFmtId="0" fontId="2" fillId="16" borderId="19" xfId="0" applyFont="1" applyFill="1" applyBorder="1" applyAlignment="1">
      <alignment/>
    </xf>
    <xf numFmtId="0" fontId="2" fillId="16" borderId="22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wrapText="1"/>
    </xf>
    <xf numFmtId="0" fontId="2" fillId="25" borderId="19" xfId="0" applyFont="1" applyFill="1" applyBorder="1" applyAlignment="1">
      <alignment/>
    </xf>
    <xf numFmtId="0" fontId="6" fillId="25" borderId="19" xfId="0" applyFont="1" applyFill="1" applyBorder="1" applyAlignment="1">
      <alignment/>
    </xf>
    <xf numFmtId="7" fontId="2" fillId="25" borderId="19" xfId="0" applyNumberFormat="1" applyFont="1" applyFill="1" applyBorder="1" applyAlignment="1">
      <alignment/>
    </xf>
    <xf numFmtId="164" fontId="2" fillId="25" borderId="19" xfId="0" applyNumberFormat="1" applyFont="1" applyFill="1" applyBorder="1" applyAlignment="1">
      <alignment/>
    </xf>
    <xf numFmtId="7" fontId="3" fillId="25" borderId="19" xfId="0" applyNumberFormat="1" applyFont="1" applyFill="1" applyBorder="1" applyAlignment="1">
      <alignment/>
    </xf>
    <xf numFmtId="0" fontId="3" fillId="25" borderId="19" xfId="0" applyFont="1" applyFill="1" applyBorder="1" applyAlignment="1">
      <alignment/>
    </xf>
    <xf numFmtId="164" fontId="3" fillId="25" borderId="19" xfId="0" applyNumberFormat="1" applyFont="1" applyFill="1" applyBorder="1" applyAlignment="1">
      <alignment/>
    </xf>
    <xf numFmtId="164" fontId="11" fillId="25" borderId="1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164" fontId="4" fillId="0" borderId="31" xfId="0" applyNumberFormat="1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164" fontId="4" fillId="0" borderId="31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16" borderId="14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/>
    </xf>
    <xf numFmtId="0" fontId="6" fillId="10" borderId="16" xfId="0" applyFont="1" applyFill="1" applyBorder="1" applyAlignment="1">
      <alignment/>
    </xf>
    <xf numFmtId="7" fontId="6" fillId="10" borderId="32" xfId="0" applyNumberFormat="1" applyFont="1" applyFill="1" applyBorder="1" applyAlignment="1">
      <alignment wrapText="1"/>
    </xf>
    <xf numFmtId="7" fontId="6" fillId="10" borderId="19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4" fillId="10" borderId="23" xfId="0" applyFont="1" applyFill="1" applyBorder="1" applyAlignment="1">
      <alignment horizontal="center" wrapText="1"/>
    </xf>
    <xf numFmtId="164" fontId="4" fillId="0" borderId="3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2" fillId="3" borderId="19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7" fontId="2" fillId="3" borderId="19" xfId="0" applyNumberFormat="1" applyFont="1" applyFill="1" applyBorder="1" applyAlignment="1">
      <alignment/>
    </xf>
    <xf numFmtId="164" fontId="2" fillId="3" borderId="19" xfId="0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164" fontId="3" fillId="3" borderId="19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16" borderId="2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5" borderId="16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164" fontId="2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3" fillId="6" borderId="20" xfId="0" applyNumberFormat="1" applyFont="1" applyFill="1" applyBorder="1" applyAlignment="1">
      <alignment horizontal="right" vertical="center" wrapText="1"/>
    </xf>
    <xf numFmtId="164" fontId="3" fillId="6" borderId="19" xfId="0" applyNumberFormat="1" applyFont="1" applyFill="1" applyBorder="1" applyAlignment="1">
      <alignment horizontal="right" vertical="center"/>
    </xf>
    <xf numFmtId="164" fontId="3" fillId="25" borderId="35" xfId="0" applyNumberFormat="1" applyFont="1" applyFill="1" applyBorder="1" applyAlignment="1">
      <alignment horizontal="right" vertical="center" wrapText="1"/>
    </xf>
    <xf numFmtId="0" fontId="2" fillId="17" borderId="16" xfId="0" applyFont="1" applyFill="1" applyBorder="1" applyAlignment="1">
      <alignment horizontal="center" vertical="center" wrapText="1"/>
    </xf>
    <xf numFmtId="164" fontId="3" fillId="25" borderId="36" xfId="0" applyNumberFormat="1" applyFont="1" applyFill="1" applyBorder="1" applyAlignment="1">
      <alignment horizontal="right" vertical="center" wrapText="1"/>
    </xf>
    <xf numFmtId="164" fontId="3" fillId="6" borderId="20" xfId="0" applyNumberFormat="1" applyFont="1" applyFill="1" applyBorder="1" applyAlignment="1">
      <alignment horizontal="right" vertical="center"/>
    </xf>
    <xf numFmtId="0" fontId="2" fillId="17" borderId="2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wrapText="1"/>
    </xf>
    <xf numFmtId="0" fontId="4" fillId="6" borderId="19" xfId="0" applyFont="1" applyFill="1" applyBorder="1" applyAlignment="1">
      <alignment horizontal="center" wrapText="1"/>
    </xf>
    <xf numFmtId="164" fontId="3" fillId="24" borderId="19" xfId="0" applyNumberFormat="1" applyFont="1" applyFill="1" applyBorder="1" applyAlignment="1">
      <alignment horizontal="right" vertical="center"/>
    </xf>
    <xf numFmtId="7" fontId="2" fillId="20" borderId="19" xfId="0" applyNumberFormat="1" applyFont="1" applyFill="1" applyBorder="1" applyAlignment="1">
      <alignment/>
    </xf>
    <xf numFmtId="0" fontId="2" fillId="20" borderId="19" xfId="0" applyFont="1" applyFill="1" applyBorder="1" applyAlignment="1">
      <alignment/>
    </xf>
    <xf numFmtId="7" fontId="12" fillId="0" borderId="0" xfId="0" applyNumberFormat="1" applyFont="1" applyAlignment="1">
      <alignment/>
    </xf>
    <xf numFmtId="2" fontId="2" fillId="24" borderId="19" xfId="0" applyNumberFormat="1" applyFont="1" applyFill="1" applyBorder="1" applyAlignment="1">
      <alignment/>
    </xf>
    <xf numFmtId="0" fontId="2" fillId="16" borderId="16" xfId="0" applyFont="1" applyFill="1" applyBorder="1" applyAlignment="1">
      <alignment horizontal="center" vertical="center" wrapText="1"/>
    </xf>
    <xf numFmtId="7" fontId="3" fillId="3" borderId="2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 horizontal="center" wrapText="1"/>
    </xf>
    <xf numFmtId="0" fontId="1" fillId="2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164" fontId="4" fillId="7" borderId="41" xfId="0" applyNumberFormat="1" applyFont="1" applyFill="1" applyBorder="1" applyAlignment="1">
      <alignment/>
    </xf>
    <xf numFmtId="0" fontId="0" fillId="7" borderId="42" xfId="0" applyFill="1" applyBorder="1" applyAlignment="1">
      <alignment/>
    </xf>
    <xf numFmtId="0" fontId="3" fillId="3" borderId="4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3" fontId="3" fillId="16" borderId="44" xfId="0" applyNumberFormat="1" applyFont="1" applyFill="1" applyBorder="1" applyAlignment="1">
      <alignment horizontal="center" wrapText="1"/>
    </xf>
    <xf numFmtId="0" fontId="4" fillId="16" borderId="12" xfId="0" applyFont="1" applyFill="1" applyBorder="1" applyAlignment="1">
      <alignment horizontal="center" wrapText="1"/>
    </xf>
    <xf numFmtId="0" fontId="4" fillId="16" borderId="45" xfId="0" applyFont="1" applyFill="1" applyBorder="1" applyAlignment="1">
      <alignment horizontal="center" wrapText="1"/>
    </xf>
    <xf numFmtId="0" fontId="2" fillId="5" borderId="46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/>
    </xf>
    <xf numFmtId="1" fontId="7" fillId="5" borderId="48" xfId="0" applyNumberFormat="1" applyFont="1" applyFill="1" applyBorder="1" applyAlignment="1">
      <alignment/>
    </xf>
    <xf numFmtId="164" fontId="4" fillId="24" borderId="49" xfId="0" applyNumberFormat="1" applyFont="1" applyFill="1" applyBorder="1" applyAlignment="1">
      <alignment wrapText="1"/>
    </xf>
    <xf numFmtId="0" fontId="0" fillId="24" borderId="50" xfId="0" applyFill="1" applyBorder="1" applyAlignment="1">
      <alignment wrapText="1"/>
    </xf>
    <xf numFmtId="164" fontId="4" fillId="24" borderId="51" xfId="0" applyNumberFormat="1" applyFont="1" applyFill="1" applyBorder="1" applyAlignment="1">
      <alignment/>
    </xf>
    <xf numFmtId="0" fontId="0" fillId="24" borderId="52" xfId="0" applyFill="1" applyBorder="1" applyAlignment="1">
      <alignment/>
    </xf>
    <xf numFmtId="164" fontId="4" fillId="5" borderId="50" xfId="0" applyNumberFormat="1" applyFont="1" applyFill="1" applyBorder="1" applyAlignment="1">
      <alignment/>
    </xf>
    <xf numFmtId="0" fontId="0" fillId="5" borderId="53" xfId="0" applyFill="1" applyBorder="1" applyAlignment="1">
      <alignment/>
    </xf>
    <xf numFmtId="164" fontId="4" fillId="25" borderId="41" xfId="0" applyNumberFormat="1" applyFont="1" applyFill="1" applyBorder="1" applyAlignment="1">
      <alignment/>
    </xf>
    <xf numFmtId="0" fontId="0" fillId="25" borderId="42" xfId="0" applyFill="1" applyBorder="1" applyAlignment="1">
      <alignment/>
    </xf>
    <xf numFmtId="1" fontId="4" fillId="5" borderId="24" xfId="0" applyNumberFormat="1" applyFont="1" applyFill="1" applyBorder="1" applyAlignment="1">
      <alignment horizontal="center"/>
    </xf>
    <xf numFmtId="1" fontId="4" fillId="5" borderId="52" xfId="0" applyNumberFormat="1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wrapText="1"/>
    </xf>
    <xf numFmtId="0" fontId="3" fillId="16" borderId="35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6" borderId="54" xfId="0" applyFont="1" applyFill="1" applyBorder="1" applyAlignment="1">
      <alignment horizontal="center" wrapText="1"/>
    </xf>
    <xf numFmtId="0" fontId="3" fillId="6" borderId="55" xfId="0" applyFont="1" applyFill="1" applyBorder="1" applyAlignment="1">
      <alignment horizontal="center" wrapText="1"/>
    </xf>
    <xf numFmtId="0" fontId="3" fillId="6" borderId="56" xfId="0" applyFont="1" applyFill="1" applyBorder="1" applyAlignment="1">
      <alignment horizontal="center" wrapText="1"/>
    </xf>
    <xf numFmtId="0" fontId="3" fillId="6" borderId="57" xfId="0" applyFont="1" applyFill="1" applyBorder="1" applyAlignment="1">
      <alignment horizontal="center" wrapText="1"/>
    </xf>
    <xf numFmtId="164" fontId="3" fillId="25" borderId="41" xfId="0" applyNumberFormat="1" applyFont="1" applyFill="1" applyBorder="1" applyAlignment="1">
      <alignment wrapText="1"/>
    </xf>
    <xf numFmtId="164" fontId="3" fillId="25" borderId="42" xfId="0" applyNumberFormat="1" applyFont="1" applyFill="1" applyBorder="1" applyAlignment="1">
      <alignment wrapText="1"/>
    </xf>
    <xf numFmtId="0" fontId="2" fillId="16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164" fontId="3" fillId="25" borderId="20" xfId="0" applyNumberFormat="1" applyFont="1" applyFill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3" fontId="3" fillId="16" borderId="20" xfId="0" applyNumberFormat="1" applyFont="1" applyFill="1" applyBorder="1" applyAlignment="1">
      <alignment horizontal="center" wrapText="1"/>
    </xf>
    <xf numFmtId="3" fontId="3" fillId="16" borderId="35" xfId="0" applyNumberFormat="1" applyFont="1" applyFill="1" applyBorder="1" applyAlignment="1">
      <alignment horizont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 vertical="center" wrapText="1"/>
    </xf>
    <xf numFmtId="164" fontId="4" fillId="10" borderId="41" xfId="0" applyNumberFormat="1" applyFont="1" applyFill="1" applyBorder="1" applyAlignment="1">
      <alignment/>
    </xf>
    <xf numFmtId="0" fontId="0" fillId="10" borderId="42" xfId="0" applyFill="1" applyBorder="1" applyAlignment="1">
      <alignment/>
    </xf>
    <xf numFmtId="0" fontId="3" fillId="10" borderId="39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7" fontId="6" fillId="10" borderId="20" xfId="0" applyNumberFormat="1" applyFont="1" applyFill="1" applyBorder="1" applyAlignment="1">
      <alignment wrapText="1"/>
    </xf>
    <xf numFmtId="7" fontId="6" fillId="10" borderId="32" xfId="0" applyNumberFormat="1" applyFont="1" applyFill="1" applyBorder="1" applyAlignment="1">
      <alignment wrapText="1"/>
    </xf>
    <xf numFmtId="164" fontId="4" fillId="3" borderId="41" xfId="0" applyNumberFormat="1" applyFont="1" applyFill="1" applyBorder="1" applyAlignment="1">
      <alignment/>
    </xf>
    <xf numFmtId="0" fontId="0" fillId="3" borderId="42" xfId="0" applyFill="1" applyBorder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6" borderId="45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164" fontId="4" fillId="7" borderId="49" xfId="0" applyNumberFormat="1" applyFont="1" applyFill="1" applyBorder="1" applyAlignment="1">
      <alignment wrapText="1"/>
    </xf>
    <xf numFmtId="0" fontId="0" fillId="7" borderId="53" xfId="0" applyFill="1" applyBorder="1" applyAlignment="1">
      <alignment wrapText="1"/>
    </xf>
    <xf numFmtId="164" fontId="4" fillId="8" borderId="50" xfId="0" applyNumberFormat="1" applyFont="1" applyFill="1" applyBorder="1" applyAlignment="1">
      <alignment/>
    </xf>
    <xf numFmtId="0" fontId="0" fillId="8" borderId="59" xfId="0" applyFill="1" applyBorder="1" applyAlignment="1">
      <alignment/>
    </xf>
    <xf numFmtId="164" fontId="4" fillId="5" borderId="24" xfId="0" applyNumberFormat="1" applyFont="1" applyFill="1" applyBorder="1" applyAlignment="1">
      <alignment/>
    </xf>
    <xf numFmtId="0" fontId="3" fillId="20" borderId="2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7" fontId="5" fillId="10" borderId="20" xfId="0" applyNumberFormat="1" applyFont="1" applyFill="1" applyBorder="1" applyAlignment="1">
      <alignment wrapText="1"/>
    </xf>
    <xf numFmtId="7" fontId="5" fillId="10" borderId="32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B1">
      <selection activeCell="I13" sqref="I13"/>
    </sheetView>
  </sheetViews>
  <sheetFormatPr defaultColWidth="9.140625" defaultRowHeight="12.75"/>
  <cols>
    <col min="1" max="1" width="14.8515625" style="4" customWidth="1"/>
    <col min="2" max="2" width="12.7109375" style="4" customWidth="1"/>
    <col min="3" max="3" width="12.421875" style="4" customWidth="1"/>
    <col min="4" max="4" width="11.57421875" style="4" customWidth="1"/>
    <col min="5" max="5" width="14.7109375" style="4" customWidth="1"/>
    <col min="6" max="6" width="15.7109375" style="4" customWidth="1"/>
    <col min="7" max="7" width="13.57421875" style="4" customWidth="1"/>
    <col min="8" max="8" width="18.28125" style="4" customWidth="1"/>
    <col min="9" max="9" width="16.140625" style="4" customWidth="1"/>
    <col min="10" max="10" width="17.140625" style="4" customWidth="1"/>
    <col min="11" max="16384" width="9.140625" style="4" customWidth="1"/>
  </cols>
  <sheetData>
    <row r="1" spans="1:10" ht="18.75" customHeight="1" thickBot="1">
      <c r="A1" s="1" t="s">
        <v>60</v>
      </c>
      <c r="B1" s="2"/>
      <c r="C1" s="2"/>
      <c r="D1" s="2"/>
      <c r="E1" s="2"/>
      <c r="F1" s="2"/>
      <c r="G1" s="3"/>
      <c r="H1" s="3"/>
      <c r="I1" s="124" t="s">
        <v>59</v>
      </c>
      <c r="J1" s="125"/>
    </row>
    <row r="2" spans="1:10" ht="45" customHeight="1" thickTop="1">
      <c r="A2" s="130" t="s">
        <v>0</v>
      </c>
      <c r="B2" s="131"/>
      <c r="C2" s="132" t="s">
        <v>62</v>
      </c>
      <c r="D2" s="133"/>
      <c r="E2" s="134" t="s">
        <v>63</v>
      </c>
      <c r="F2" s="135"/>
      <c r="G2" s="136" t="s">
        <v>1</v>
      </c>
      <c r="H2" s="137"/>
      <c r="I2" s="126" t="s">
        <v>2</v>
      </c>
      <c r="J2" s="127"/>
    </row>
    <row r="3" spans="1:10" ht="13.5" thickBot="1">
      <c r="A3" s="145">
        <v>3538781.7</v>
      </c>
      <c r="B3" s="146"/>
      <c r="C3" s="147">
        <v>3659.31</v>
      </c>
      <c r="D3" s="148"/>
      <c r="E3" s="149">
        <f>A3+C3</f>
        <v>3542441.0100000002</v>
      </c>
      <c r="F3" s="150"/>
      <c r="G3" s="151">
        <f>E3/100*85</f>
        <v>3011074.8585</v>
      </c>
      <c r="H3" s="152"/>
      <c r="I3" s="128">
        <f>E3-G3</f>
        <v>531366.1515000002</v>
      </c>
      <c r="J3" s="129"/>
    </row>
    <row r="4" spans="1:10" ht="13.5" thickBot="1">
      <c r="A4" s="5"/>
      <c r="B4" s="6"/>
      <c r="C4" s="7"/>
      <c r="D4" s="8"/>
      <c r="E4" s="7"/>
      <c r="F4" s="8"/>
      <c r="G4" s="7"/>
      <c r="H4" s="9"/>
      <c r="I4" s="7"/>
      <c r="J4" s="9"/>
    </row>
    <row r="5" spans="1:10" ht="15" customHeight="1" thickBot="1">
      <c r="A5" s="138" t="s">
        <v>64</v>
      </c>
      <c r="B5" s="123"/>
      <c r="C5" s="139"/>
      <c r="D5" s="139"/>
      <c r="E5" s="139"/>
      <c r="F5" s="139"/>
      <c r="G5" s="139"/>
      <c r="H5" s="139"/>
      <c r="I5" s="139"/>
      <c r="J5" s="140"/>
    </row>
    <row r="6" spans="1:10" ht="32.25" thickBo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41" t="s">
        <v>52</v>
      </c>
      <c r="J6" s="142"/>
    </row>
    <row r="7" spans="1:10" ht="12.75">
      <c r="A7" s="13" t="s">
        <v>11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0</v>
      </c>
      <c r="I7" s="143">
        <f>C7+F7+G7+H7</f>
        <v>0</v>
      </c>
      <c r="J7" s="144"/>
    </row>
    <row r="8" spans="1:10" ht="12.75">
      <c r="A8" s="16" t="s">
        <v>12</v>
      </c>
      <c r="B8" s="17">
        <v>38</v>
      </c>
      <c r="C8" s="17">
        <v>14</v>
      </c>
      <c r="D8" s="17">
        <v>0</v>
      </c>
      <c r="E8" s="17">
        <v>14</v>
      </c>
      <c r="F8" s="17">
        <v>0</v>
      </c>
      <c r="G8" s="17">
        <v>0</v>
      </c>
      <c r="H8" s="18">
        <v>0</v>
      </c>
      <c r="I8" s="143">
        <f>C8+F8+G8+H8</f>
        <v>14</v>
      </c>
      <c r="J8" s="144"/>
    </row>
    <row r="9" spans="1:10" ht="12.75">
      <c r="A9" s="16" t="s">
        <v>13</v>
      </c>
      <c r="B9" s="17">
        <v>151</v>
      </c>
      <c r="C9" s="17">
        <v>107</v>
      </c>
      <c r="D9" s="17">
        <v>0</v>
      </c>
      <c r="E9" s="17">
        <v>47</v>
      </c>
      <c r="F9" s="17">
        <v>0</v>
      </c>
      <c r="G9" s="17">
        <v>1</v>
      </c>
      <c r="H9" s="18">
        <v>0</v>
      </c>
      <c r="I9" s="143">
        <f>C9+F9+G9+H9</f>
        <v>108</v>
      </c>
      <c r="J9" s="144"/>
    </row>
    <row r="10" spans="1:10" ht="12.75">
      <c r="A10" s="16" t="s">
        <v>14</v>
      </c>
      <c r="B10" s="17">
        <v>63</v>
      </c>
      <c r="C10" s="17">
        <v>66</v>
      </c>
      <c r="D10" s="17">
        <v>0</v>
      </c>
      <c r="E10" s="17">
        <v>4</v>
      </c>
      <c r="F10" s="17">
        <v>0</v>
      </c>
      <c r="G10" s="17">
        <v>1</v>
      </c>
      <c r="H10" s="18">
        <v>0</v>
      </c>
      <c r="I10" s="143">
        <f>C10+F10+G10+H10</f>
        <v>67</v>
      </c>
      <c r="J10" s="144"/>
    </row>
    <row r="11" spans="1:10" ht="13.5" thickBot="1">
      <c r="A11" s="19" t="s">
        <v>15</v>
      </c>
      <c r="B11" s="20">
        <f aca="true" t="shared" si="0" ref="B11:H11">SUM(B7:B10)</f>
        <v>252</v>
      </c>
      <c r="C11" s="21">
        <f t="shared" si="0"/>
        <v>187</v>
      </c>
      <c r="D11" s="21">
        <f t="shared" si="0"/>
        <v>0</v>
      </c>
      <c r="E11" s="21">
        <f t="shared" si="0"/>
        <v>65</v>
      </c>
      <c r="F11" s="21">
        <f t="shared" si="0"/>
        <v>0</v>
      </c>
      <c r="G11" s="21">
        <f t="shared" si="0"/>
        <v>2</v>
      </c>
      <c r="H11" s="22">
        <f t="shared" si="0"/>
        <v>0</v>
      </c>
      <c r="I11" s="153">
        <f>C11+F11+G11+H11</f>
        <v>189</v>
      </c>
      <c r="J11" s="154"/>
    </row>
    <row r="12" spans="1:10" ht="12.75">
      <c r="A12" s="16" t="s">
        <v>16</v>
      </c>
      <c r="B12" s="23">
        <v>4</v>
      </c>
      <c r="C12" s="24"/>
      <c r="D12" s="24"/>
      <c r="E12" s="24"/>
      <c r="F12" s="24"/>
      <c r="G12" s="24"/>
      <c r="H12" s="24"/>
      <c r="I12" s="25"/>
      <c r="J12" s="26"/>
    </row>
    <row r="13" spans="1:10" ht="13.5" thickBot="1">
      <c r="A13" s="27" t="s">
        <v>15</v>
      </c>
      <c r="B13" s="28">
        <f>B11+B12</f>
        <v>256</v>
      </c>
      <c r="C13" s="29"/>
      <c r="D13" s="29"/>
      <c r="E13" s="29"/>
      <c r="F13" s="29"/>
      <c r="G13" s="29"/>
      <c r="H13" s="29"/>
      <c r="I13" s="30"/>
      <c r="J13" s="31"/>
    </row>
    <row r="14" spans="1:10" ht="13.5" thickBot="1">
      <c r="A14" s="32"/>
      <c r="B14" s="32"/>
      <c r="C14" s="7"/>
      <c r="D14" s="9"/>
      <c r="E14" s="33"/>
      <c r="F14" s="33"/>
      <c r="G14" s="33"/>
      <c r="H14" s="33"/>
      <c r="I14" s="34"/>
      <c r="J14" s="34"/>
    </row>
    <row r="15" spans="1:10" ht="10.5" customHeight="1" thickTop="1">
      <c r="A15" s="155" t="s">
        <v>17</v>
      </c>
      <c r="B15" s="156"/>
      <c r="C15" s="157"/>
      <c r="D15" s="157"/>
      <c r="E15" s="157"/>
      <c r="F15" s="157"/>
      <c r="G15" s="157"/>
      <c r="H15" s="157"/>
      <c r="I15" s="158" t="s">
        <v>18</v>
      </c>
      <c r="J15" s="159"/>
    </row>
    <row r="16" spans="1:10" ht="29.25" customHeight="1">
      <c r="A16" s="35" t="s">
        <v>5</v>
      </c>
      <c r="B16" s="35" t="s">
        <v>8</v>
      </c>
      <c r="C16" s="36" t="s">
        <v>19</v>
      </c>
      <c r="D16" s="37" t="s">
        <v>20</v>
      </c>
      <c r="E16" s="38" t="s">
        <v>21</v>
      </c>
      <c r="F16" s="39" t="s">
        <v>22</v>
      </c>
      <c r="G16" s="39" t="s">
        <v>23</v>
      </c>
      <c r="H16" s="40" t="s">
        <v>24</v>
      </c>
      <c r="I16" s="160"/>
      <c r="J16" s="161"/>
    </row>
    <row r="17" spans="1:10" ht="15" customHeight="1" thickBot="1">
      <c r="A17" s="41">
        <f>C11</f>
        <v>187</v>
      </c>
      <c r="B17" s="41">
        <f>F11</f>
        <v>0</v>
      </c>
      <c r="C17" s="41">
        <f>G11</f>
        <v>2</v>
      </c>
      <c r="D17" s="42">
        <f>H11</f>
        <v>0</v>
      </c>
      <c r="E17" s="42">
        <f>SUM(A17:C17)</f>
        <v>189</v>
      </c>
      <c r="F17" s="43">
        <f>273.59</f>
        <v>273.59</v>
      </c>
      <c r="G17" s="44">
        <f>F17*13</f>
        <v>3556.6699999999996</v>
      </c>
      <c r="H17" s="45">
        <f>G17*E17</f>
        <v>672210.6299999999</v>
      </c>
      <c r="I17" s="162">
        <f>G3-H17</f>
        <v>2338864.2285</v>
      </c>
      <c r="J17" s="163"/>
    </row>
    <row r="18" spans="1:10" ht="15" customHeight="1" thickBot="1" thickTop="1">
      <c r="A18" s="46"/>
      <c r="B18" s="47"/>
      <c r="C18" s="47"/>
      <c r="D18" s="47"/>
      <c r="E18" s="47"/>
      <c r="F18" s="48"/>
      <c r="G18" s="49"/>
      <c r="H18" s="50"/>
      <c r="I18" s="51"/>
      <c r="J18" s="51"/>
    </row>
    <row r="19" spans="1:10" ht="15" customHeight="1">
      <c r="A19" s="168" t="s">
        <v>25</v>
      </c>
      <c r="B19" s="169"/>
      <c r="C19" s="169"/>
      <c r="D19" s="169"/>
      <c r="E19" s="169"/>
      <c r="F19" s="169"/>
      <c r="G19" s="169"/>
      <c r="H19" s="169"/>
      <c r="I19" s="169"/>
      <c r="J19" s="170" t="s">
        <v>58</v>
      </c>
    </row>
    <row r="20" spans="1:10" ht="49.5" customHeight="1" thickBot="1">
      <c r="A20" s="104" t="s">
        <v>18</v>
      </c>
      <c r="B20" s="121" t="s">
        <v>26</v>
      </c>
      <c r="C20" s="164" t="s">
        <v>27</v>
      </c>
      <c r="D20" s="165"/>
      <c r="E20" s="52" t="s">
        <v>28</v>
      </c>
      <c r="F20" s="102" t="s">
        <v>53</v>
      </c>
      <c r="G20" s="103" t="s">
        <v>55</v>
      </c>
      <c r="H20" s="110" t="s">
        <v>54</v>
      </c>
      <c r="I20" s="113" t="s">
        <v>56</v>
      </c>
      <c r="J20" s="171"/>
    </row>
    <row r="21" spans="1:10" ht="15" customHeight="1" thickBot="1">
      <c r="A21" s="105">
        <f>I17</f>
        <v>2338864.2285</v>
      </c>
      <c r="B21" s="106">
        <f>B13</f>
        <v>256</v>
      </c>
      <c r="C21" s="166">
        <f>A21/B21</f>
        <v>9136.188392578126</v>
      </c>
      <c r="D21" s="167"/>
      <c r="E21" s="107">
        <f>E17</f>
        <v>189</v>
      </c>
      <c r="F21" s="108">
        <f>C21*E21</f>
        <v>1726739.6061972657</v>
      </c>
      <c r="G21" s="109">
        <f>I17-F21</f>
        <v>612124.6223027345</v>
      </c>
      <c r="H21" s="116">
        <v>76630</v>
      </c>
      <c r="I21" s="112">
        <f>G21-H21</f>
        <v>535494.6223027345</v>
      </c>
      <c r="J21" s="111">
        <f>F21+H21</f>
        <v>1803369.6061972657</v>
      </c>
    </row>
    <row r="22" spans="1:10" ht="12" customHeight="1">
      <c r="A22" s="53"/>
      <c r="B22" s="54"/>
      <c r="C22" s="55"/>
      <c r="D22" s="56"/>
      <c r="E22" s="55"/>
      <c r="F22" s="55"/>
      <c r="G22" s="55"/>
      <c r="H22" s="57"/>
      <c r="I22" s="58"/>
      <c r="J22" s="50"/>
    </row>
    <row r="23" spans="1:10" s="34" customFormat="1" ht="12.75" customHeight="1">
      <c r="A23" s="172" t="s">
        <v>29</v>
      </c>
      <c r="B23" s="173"/>
      <c r="C23" s="173"/>
      <c r="D23" s="173"/>
      <c r="E23" s="173"/>
      <c r="F23" s="173"/>
      <c r="G23" s="173"/>
      <c r="H23" s="173"/>
      <c r="I23" s="174"/>
      <c r="J23" s="175"/>
    </row>
    <row r="24" spans="1:10" ht="31.5">
      <c r="A24" s="59" t="s">
        <v>30</v>
      </c>
      <c r="B24" s="60" t="s">
        <v>5</v>
      </c>
      <c r="C24" s="36" t="s">
        <v>9</v>
      </c>
      <c r="D24" s="61" t="s">
        <v>31</v>
      </c>
      <c r="E24" s="37" t="s">
        <v>32</v>
      </c>
      <c r="F24" s="37" t="s">
        <v>33</v>
      </c>
      <c r="G24" s="37" t="s">
        <v>34</v>
      </c>
      <c r="H24" s="37" t="s">
        <v>35</v>
      </c>
      <c r="I24" s="37" t="s">
        <v>36</v>
      </c>
      <c r="J24" s="175"/>
    </row>
    <row r="25" spans="1:10" ht="10.5">
      <c r="A25" s="62" t="s">
        <v>11</v>
      </c>
      <c r="B25" s="63">
        <f>C7</f>
        <v>0</v>
      </c>
      <c r="C25" s="63">
        <f>G7</f>
        <v>0</v>
      </c>
      <c r="D25" s="62">
        <f>B25+C25</f>
        <v>0</v>
      </c>
      <c r="E25" s="120">
        <v>1</v>
      </c>
      <c r="F25" s="62">
        <f>E25*D25*13</f>
        <v>0</v>
      </c>
      <c r="G25" s="64">
        <f>J21/F29*13</f>
        <v>6153.58495256011</v>
      </c>
      <c r="H25" s="65">
        <f>G25*D25</f>
        <v>0</v>
      </c>
      <c r="I25" s="66">
        <f>G25/13</f>
        <v>473.35268865846996</v>
      </c>
      <c r="J25" s="117"/>
    </row>
    <row r="26" spans="1:10" ht="10.5">
      <c r="A26" s="62" t="s">
        <v>12</v>
      </c>
      <c r="B26" s="63">
        <f>C8</f>
        <v>14</v>
      </c>
      <c r="C26" s="63">
        <f>G8</f>
        <v>0</v>
      </c>
      <c r="D26" s="62">
        <f>B26+C26</f>
        <v>14</v>
      </c>
      <c r="E26" s="120">
        <v>1</v>
      </c>
      <c r="F26" s="62">
        <f>E26*D26*13</f>
        <v>182</v>
      </c>
      <c r="G26" s="64">
        <f>J21/F29*13*E26</f>
        <v>6153.58495256011</v>
      </c>
      <c r="H26" s="65">
        <f>G26*D26</f>
        <v>86150.18933584154</v>
      </c>
      <c r="I26" s="66">
        <f>G26/13</f>
        <v>473.35268865846996</v>
      </c>
      <c r="J26" s="117"/>
    </row>
    <row r="27" spans="1:10" ht="10.5">
      <c r="A27" s="62" t="s">
        <v>13</v>
      </c>
      <c r="B27" s="63">
        <f>C9</f>
        <v>107</v>
      </c>
      <c r="C27" s="63">
        <f>G9</f>
        <v>1</v>
      </c>
      <c r="D27" s="62">
        <f>B27+C27</f>
        <v>108</v>
      </c>
      <c r="E27" s="120">
        <v>1.43</v>
      </c>
      <c r="F27" s="62">
        <f>E27*D27*13</f>
        <v>2007.72</v>
      </c>
      <c r="G27" s="64">
        <f>J21/F29*13*E27</f>
        <v>8799.626482160957</v>
      </c>
      <c r="H27" s="65">
        <f>G27*D27</f>
        <v>950359.6600733834</v>
      </c>
      <c r="I27" s="66">
        <f>G27/13</f>
        <v>676.8943447816121</v>
      </c>
      <c r="J27" s="117"/>
    </row>
    <row r="28" spans="1:10" ht="10.5">
      <c r="A28" s="62" t="s">
        <v>14</v>
      </c>
      <c r="B28" s="63">
        <f>C10</f>
        <v>66</v>
      </c>
      <c r="C28" s="63">
        <f>G10</f>
        <v>1</v>
      </c>
      <c r="D28" s="62">
        <f>B28+C28</f>
        <v>67</v>
      </c>
      <c r="E28" s="120">
        <v>1.86</v>
      </c>
      <c r="F28" s="62">
        <f>E28*D28*13</f>
        <v>1620.06</v>
      </c>
      <c r="G28" s="64">
        <f>J21/F29*13*E28</f>
        <v>11445.668011761805</v>
      </c>
      <c r="H28" s="65">
        <f>G28*D28</f>
        <v>766859.756788041</v>
      </c>
      <c r="I28" s="66">
        <f>G28/13</f>
        <v>880.4360009047542</v>
      </c>
      <c r="J28" s="117"/>
    </row>
    <row r="29" spans="1:10" ht="12.75">
      <c r="A29" s="114"/>
      <c r="B29" s="115">
        <f>SUM(B25:B28)</f>
        <v>187</v>
      </c>
      <c r="C29" s="115">
        <f>SUM(C25:C28)</f>
        <v>2</v>
      </c>
      <c r="D29" s="67">
        <f>SUM(D25:D28)</f>
        <v>189</v>
      </c>
      <c r="E29" s="67" t="s">
        <v>37</v>
      </c>
      <c r="F29" s="67">
        <f>SUM(F25:F28)</f>
        <v>3809.78</v>
      </c>
      <c r="G29" s="62"/>
      <c r="H29" s="68">
        <f>SUM(H25:H28)</f>
        <v>1803369.606197266</v>
      </c>
      <c r="I29" s="69"/>
      <c r="J29" s="118"/>
    </row>
    <row r="30" spans="1:10" ht="12.75">
      <c r="A30" s="70"/>
      <c r="B30" s="71"/>
      <c r="C30" s="71"/>
      <c r="D30" s="72"/>
      <c r="E30" s="72"/>
      <c r="F30" s="72"/>
      <c r="G30" s="33"/>
      <c r="H30" s="50"/>
      <c r="I30" s="73"/>
      <c r="J30" s="33"/>
    </row>
    <row r="31" spans="1:10" ht="12.75">
      <c r="A31" s="74"/>
      <c r="B31" s="71"/>
      <c r="C31" s="71"/>
      <c r="D31" s="72"/>
      <c r="E31" s="72"/>
      <c r="F31" s="72"/>
      <c r="G31" s="33"/>
      <c r="H31" s="50"/>
      <c r="I31" s="73"/>
      <c r="J31" s="33"/>
    </row>
    <row r="32" spans="1:10" ht="13.5" thickBot="1">
      <c r="A32" s="74"/>
      <c r="B32" s="71"/>
      <c r="C32" s="71"/>
      <c r="D32" s="72"/>
      <c r="E32" s="72"/>
      <c r="F32" s="72"/>
      <c r="G32" s="33"/>
      <c r="H32" s="50"/>
      <c r="I32" s="73"/>
      <c r="J32" s="33"/>
    </row>
    <row r="33" spans="1:10" ht="18.75" thickBot="1">
      <c r="A33" s="1" t="s">
        <v>61</v>
      </c>
      <c r="B33" s="2"/>
      <c r="C33" s="2"/>
      <c r="D33" s="2"/>
      <c r="E33" s="2"/>
      <c r="F33" s="2"/>
      <c r="G33" s="3"/>
      <c r="H33" s="3"/>
      <c r="I33" s="124" t="s">
        <v>59</v>
      </c>
      <c r="J33" s="125"/>
    </row>
    <row r="34" spans="1:10" ht="45" customHeight="1" thickTop="1">
      <c r="A34" s="126" t="s">
        <v>38</v>
      </c>
      <c r="B34" s="127"/>
      <c r="C34" s="132" t="s">
        <v>57</v>
      </c>
      <c r="D34" s="133"/>
      <c r="E34" s="134" t="s">
        <v>39</v>
      </c>
      <c r="F34" s="135"/>
      <c r="G34" s="178" t="s">
        <v>40</v>
      </c>
      <c r="H34" s="179"/>
      <c r="I34" s="180" t="s">
        <v>41</v>
      </c>
      <c r="J34" s="181"/>
    </row>
    <row r="35" spans="1:10" s="75" customFormat="1" ht="13.5" thickBot="1">
      <c r="A35" s="194">
        <f>I3</f>
        <v>531366.1515000002</v>
      </c>
      <c r="B35" s="195"/>
      <c r="C35" s="196">
        <f>I21</f>
        <v>535494.6223027345</v>
      </c>
      <c r="D35" s="197"/>
      <c r="E35" s="198">
        <f>A35+C35</f>
        <v>1066860.7738027347</v>
      </c>
      <c r="F35" s="150"/>
      <c r="G35" s="176">
        <f>G44</f>
        <v>436412.244835563</v>
      </c>
      <c r="H35" s="177"/>
      <c r="I35" s="184">
        <f>E35-G35</f>
        <v>630448.5289671717</v>
      </c>
      <c r="J35" s="185"/>
    </row>
    <row r="36" spans="1:10" s="75" customFormat="1" ht="12.75">
      <c r="A36" s="5"/>
      <c r="B36" s="76"/>
      <c r="C36" s="7"/>
      <c r="D36" s="9"/>
      <c r="E36" s="7"/>
      <c r="F36" s="9"/>
      <c r="G36" s="7"/>
      <c r="H36" s="9"/>
      <c r="I36" s="7"/>
      <c r="J36" s="9"/>
    </row>
    <row r="37" spans="1:10" s="75" customFormat="1" ht="13.5" thickBot="1">
      <c r="A37" s="77"/>
      <c r="B37" s="78"/>
      <c r="C37" s="79"/>
      <c r="D37" s="80"/>
      <c r="E37" s="79"/>
      <c r="F37" s="80"/>
      <c r="G37" s="79"/>
      <c r="H37" s="80"/>
      <c r="I37" s="79"/>
      <c r="J37" s="80"/>
    </row>
    <row r="38" spans="1:10" ht="13.5" thickBot="1">
      <c r="A38" s="186" t="s">
        <v>42</v>
      </c>
      <c r="B38" s="187"/>
      <c r="C38" s="187"/>
      <c r="D38" s="187"/>
      <c r="E38" s="187"/>
      <c r="F38" s="187"/>
      <c r="G38" s="188"/>
      <c r="H38" s="188"/>
      <c r="I38" s="188"/>
      <c r="J38" s="189"/>
    </row>
    <row r="39" spans="1:10" ht="45" customHeight="1" thickBot="1" thickTop="1">
      <c r="A39" s="59" t="s">
        <v>30</v>
      </c>
      <c r="B39" s="81" t="s">
        <v>43</v>
      </c>
      <c r="C39" s="190" t="s">
        <v>44</v>
      </c>
      <c r="D39" s="191"/>
      <c r="E39" s="37" t="s">
        <v>45</v>
      </c>
      <c r="F39" s="37" t="s">
        <v>46</v>
      </c>
      <c r="G39" s="192" t="s">
        <v>47</v>
      </c>
      <c r="H39" s="193"/>
      <c r="I39" s="180" t="s">
        <v>41</v>
      </c>
      <c r="J39" s="181"/>
    </row>
    <row r="40" spans="1:10" s="75" customFormat="1" ht="13.5" thickBot="1">
      <c r="A40" s="82" t="s">
        <v>11</v>
      </c>
      <c r="B40" s="83">
        <f>E7</f>
        <v>0</v>
      </c>
      <c r="C40" s="182">
        <f>G25</f>
        <v>6153.58495256011</v>
      </c>
      <c r="D40" s="183"/>
      <c r="E40" s="85">
        <f>C40/100*80</f>
        <v>4922.867962048087</v>
      </c>
      <c r="F40" s="84">
        <f>E40/13</f>
        <v>378.68215092677593</v>
      </c>
      <c r="G40" s="182">
        <f>E40*B40</f>
        <v>0</v>
      </c>
      <c r="H40" s="183"/>
      <c r="I40" s="184">
        <f>I35</f>
        <v>630448.5289671717</v>
      </c>
      <c r="J40" s="185"/>
    </row>
    <row r="41" spans="1:10" s="75" customFormat="1" ht="13.5" thickTop="1">
      <c r="A41" s="82" t="s">
        <v>12</v>
      </c>
      <c r="B41" s="83">
        <f>E8</f>
        <v>14</v>
      </c>
      <c r="C41" s="182">
        <f>G26</f>
        <v>6153.58495256011</v>
      </c>
      <c r="D41" s="183"/>
      <c r="E41" s="85">
        <f>C41/100*80</f>
        <v>4922.867962048087</v>
      </c>
      <c r="F41" s="84">
        <f>E41/13</f>
        <v>378.68215092677593</v>
      </c>
      <c r="G41" s="182">
        <f>E41*B41</f>
        <v>68920.15146867323</v>
      </c>
      <c r="H41" s="183"/>
      <c r="I41" s="7"/>
      <c r="J41" s="9"/>
    </row>
    <row r="42" spans="1:10" s="75" customFormat="1" ht="12.75">
      <c r="A42" s="82" t="s">
        <v>13</v>
      </c>
      <c r="B42" s="83">
        <f>E9</f>
        <v>47</v>
      </c>
      <c r="C42" s="182">
        <f>G27</f>
        <v>8799.626482160957</v>
      </c>
      <c r="D42" s="183"/>
      <c r="E42" s="85">
        <f>C42/100*80</f>
        <v>7039.701185728765</v>
      </c>
      <c r="F42" s="84">
        <f>E42/13</f>
        <v>541.5154758252896</v>
      </c>
      <c r="G42" s="182">
        <f>E42*B42</f>
        <v>330865.95572925196</v>
      </c>
      <c r="H42" s="183"/>
      <c r="I42" s="7"/>
      <c r="J42" s="9"/>
    </row>
    <row r="43" spans="1:10" s="75" customFormat="1" ht="12.75">
      <c r="A43" s="82" t="s">
        <v>14</v>
      </c>
      <c r="B43" s="83">
        <f>E10</f>
        <v>4</v>
      </c>
      <c r="C43" s="182">
        <f>G28</f>
        <v>11445.668011761805</v>
      </c>
      <c r="D43" s="183"/>
      <c r="E43" s="85">
        <f>C43/100*80</f>
        <v>9156.534409409443</v>
      </c>
      <c r="F43" s="84">
        <f>E43/13</f>
        <v>704.3488007238034</v>
      </c>
      <c r="G43" s="182">
        <f>E43*B43</f>
        <v>36626.137637637774</v>
      </c>
      <c r="H43" s="183"/>
      <c r="I43" s="7"/>
      <c r="J43" s="9"/>
    </row>
    <row r="44" spans="1:10" s="75" customFormat="1" ht="13.5" thickBot="1">
      <c r="A44" s="86"/>
      <c r="B44" s="87">
        <f>SUM(B40:B43)</f>
        <v>65</v>
      </c>
      <c r="C44" s="88"/>
      <c r="D44" s="89"/>
      <c r="E44" s="7"/>
      <c r="F44" s="8"/>
      <c r="G44" s="201">
        <f>SUM(G40:H43)</f>
        <v>436412.244835563</v>
      </c>
      <c r="H44" s="202"/>
      <c r="I44" s="7"/>
      <c r="J44" s="9"/>
    </row>
    <row r="45" spans="1:10" s="75" customFormat="1" ht="12.75">
      <c r="A45" s="5"/>
      <c r="B45" s="6"/>
      <c r="C45" s="7"/>
      <c r="D45" s="8"/>
      <c r="E45" s="7"/>
      <c r="F45" s="8"/>
      <c r="G45" s="7"/>
      <c r="H45" s="9"/>
      <c r="I45" s="7"/>
      <c r="J45" s="9"/>
    </row>
    <row r="46" spans="1:10" s="75" customFormat="1" ht="12.75">
      <c r="A46" s="5"/>
      <c r="B46" s="6"/>
      <c r="C46" s="7"/>
      <c r="D46" s="8"/>
      <c r="E46" s="7"/>
      <c r="F46" s="8"/>
      <c r="G46" s="7"/>
      <c r="H46" s="9"/>
      <c r="I46" s="7"/>
      <c r="J46" s="9"/>
    </row>
    <row r="47" spans="1:10" ht="12.75" customHeight="1">
      <c r="A47" s="172" t="s">
        <v>48</v>
      </c>
      <c r="B47" s="173"/>
      <c r="C47" s="173"/>
      <c r="D47" s="173"/>
      <c r="E47" s="173"/>
      <c r="F47" s="173"/>
      <c r="G47" s="173"/>
      <c r="H47" s="173"/>
      <c r="I47" s="173"/>
      <c r="J47" s="199"/>
    </row>
    <row r="48" spans="1:10" ht="31.5">
      <c r="A48" s="59" t="s">
        <v>30</v>
      </c>
      <c r="B48" s="60" t="s">
        <v>5</v>
      </c>
      <c r="C48" s="36" t="s">
        <v>9</v>
      </c>
      <c r="D48" s="61" t="s">
        <v>49</v>
      </c>
      <c r="E48" s="37" t="s">
        <v>32</v>
      </c>
      <c r="F48" s="37" t="s">
        <v>33</v>
      </c>
      <c r="G48" s="37" t="s">
        <v>50</v>
      </c>
      <c r="H48" s="37" t="s">
        <v>35</v>
      </c>
      <c r="I48" s="100" t="s">
        <v>36</v>
      </c>
      <c r="J48" s="200"/>
    </row>
    <row r="49" spans="1:10" ht="10.5">
      <c r="A49" s="90" t="s">
        <v>11</v>
      </c>
      <c r="B49" s="91">
        <f>C7</f>
        <v>0</v>
      </c>
      <c r="C49" s="91">
        <f>G7</f>
        <v>0</v>
      </c>
      <c r="D49" s="90">
        <f>B49+C49</f>
        <v>0</v>
      </c>
      <c r="E49" s="120">
        <f>E25</f>
        <v>1</v>
      </c>
      <c r="F49" s="90">
        <f>E49*D49*13</f>
        <v>0</v>
      </c>
      <c r="G49" s="92">
        <f>I40/F53*13</f>
        <v>2151.2609328027424</v>
      </c>
      <c r="H49" s="93">
        <f>G49*D49</f>
        <v>0</v>
      </c>
      <c r="I49" s="122">
        <f>G49/13</f>
        <v>165.48161021559557</v>
      </c>
      <c r="J49" s="117"/>
    </row>
    <row r="50" spans="1:10" ht="10.5">
      <c r="A50" s="90" t="s">
        <v>12</v>
      </c>
      <c r="B50" s="91">
        <f>C8</f>
        <v>14</v>
      </c>
      <c r="C50" s="91">
        <f>G8</f>
        <v>0</v>
      </c>
      <c r="D50" s="90">
        <f>B50+C50</f>
        <v>14</v>
      </c>
      <c r="E50" s="120">
        <v>1</v>
      </c>
      <c r="F50" s="90">
        <f>E50*D50*13</f>
        <v>182</v>
      </c>
      <c r="G50" s="92">
        <f>I40/F53*13*E50</f>
        <v>2151.2609328027424</v>
      </c>
      <c r="H50" s="93">
        <f>G50*D50</f>
        <v>30117.653059238393</v>
      </c>
      <c r="I50" s="122">
        <f>G50/13</f>
        <v>165.48161021559557</v>
      </c>
      <c r="J50" s="117"/>
    </row>
    <row r="51" spans="1:10" ht="10.5">
      <c r="A51" s="90" t="s">
        <v>13</v>
      </c>
      <c r="B51" s="91">
        <f>C9</f>
        <v>107</v>
      </c>
      <c r="C51" s="91">
        <f>G9</f>
        <v>1</v>
      </c>
      <c r="D51" s="90">
        <f>B51+C51</f>
        <v>108</v>
      </c>
      <c r="E51" s="120">
        <v>1.43</v>
      </c>
      <c r="F51" s="90">
        <f>E51*D51*13</f>
        <v>2007.72</v>
      </c>
      <c r="G51" s="92">
        <f>I40/F53*13*E51</f>
        <v>3076.3031339079216</v>
      </c>
      <c r="H51" s="93">
        <f>G51*D51</f>
        <v>332240.7384620555</v>
      </c>
      <c r="I51" s="122">
        <f>G51/13</f>
        <v>236.63870260830166</v>
      </c>
      <c r="J51" s="117"/>
    </row>
    <row r="52" spans="1:10" ht="10.5">
      <c r="A52" s="90" t="s">
        <v>14</v>
      </c>
      <c r="B52" s="91">
        <f>C10</f>
        <v>66</v>
      </c>
      <c r="C52" s="91">
        <f>G10</f>
        <v>1</v>
      </c>
      <c r="D52" s="90">
        <f>B52+C52</f>
        <v>67</v>
      </c>
      <c r="E52" s="120">
        <v>1.86</v>
      </c>
      <c r="F52" s="90">
        <f>E52*D52*13</f>
        <v>1620.06</v>
      </c>
      <c r="G52" s="92">
        <f>I40/F53*13*E52</f>
        <v>4001.3453350131012</v>
      </c>
      <c r="H52" s="93">
        <f>G52*D52</f>
        <v>268090.1374458778</v>
      </c>
      <c r="I52" s="122">
        <f>G52/13</f>
        <v>307.7957950010078</v>
      </c>
      <c r="J52" s="117"/>
    </row>
    <row r="53" spans="1:10" ht="12.75">
      <c r="A53" s="95"/>
      <c r="B53" s="96">
        <f>SUM(B49:B52)</f>
        <v>187</v>
      </c>
      <c r="C53" s="96">
        <f>SUM(C49:C52)</f>
        <v>2</v>
      </c>
      <c r="D53" s="94">
        <f>SUM(D49:D52)</f>
        <v>189</v>
      </c>
      <c r="E53" s="94" t="s">
        <v>37</v>
      </c>
      <c r="F53" s="94">
        <f>SUM(F49:F52)</f>
        <v>3809.78</v>
      </c>
      <c r="G53" s="90"/>
      <c r="H53" s="97">
        <f>SUM(H49:H52)</f>
        <v>630448.5289671717</v>
      </c>
      <c r="I53" s="98"/>
      <c r="J53" s="4" t="s">
        <v>51</v>
      </c>
    </row>
    <row r="55" spans="1:9" ht="10.5">
      <c r="A55" s="99"/>
      <c r="B55" s="99"/>
      <c r="C55" s="99"/>
      <c r="D55" s="99"/>
      <c r="E55" s="99"/>
      <c r="F55" s="99"/>
      <c r="G55" s="99"/>
      <c r="H55" s="119"/>
      <c r="I55" s="101"/>
    </row>
    <row r="58" ht="10.5">
      <c r="E58" s="101"/>
    </row>
  </sheetData>
  <sheetProtection/>
  <protectedRanges>
    <protectedRange sqref="E49:E52" name="Intervallo7"/>
    <protectedRange sqref="E25:E28" name="Intervallo5"/>
    <protectedRange sqref="B12" name="Intervallo3"/>
    <protectedRange sqref="A3:D3" name="Intervallo1"/>
    <protectedRange sqref="B7:H10" name="Intervallo2"/>
    <protectedRange sqref="I1:J1 I33:J33" name="Intervallo4"/>
    <protectedRange sqref="H21" name="Intervallo6"/>
  </protectedRanges>
  <mergeCells count="54">
    <mergeCell ref="C40:D40"/>
    <mergeCell ref="G40:H40"/>
    <mergeCell ref="J47:J48"/>
    <mergeCell ref="A47:I47"/>
    <mergeCell ref="C42:D42"/>
    <mergeCell ref="G42:H42"/>
    <mergeCell ref="C43:D43"/>
    <mergeCell ref="G43:H43"/>
    <mergeCell ref="G44:H44"/>
    <mergeCell ref="I40:J40"/>
    <mergeCell ref="C41:D41"/>
    <mergeCell ref="G41:H41"/>
    <mergeCell ref="I35:J35"/>
    <mergeCell ref="A38:J38"/>
    <mergeCell ref="C39:D39"/>
    <mergeCell ref="G39:H39"/>
    <mergeCell ref="I39:J39"/>
    <mergeCell ref="A35:B35"/>
    <mergeCell ref="C35:D35"/>
    <mergeCell ref="E35:F35"/>
    <mergeCell ref="G35:H35"/>
    <mergeCell ref="I33:J33"/>
    <mergeCell ref="A34:B34"/>
    <mergeCell ref="C34:D34"/>
    <mergeCell ref="E34:F34"/>
    <mergeCell ref="G34:H34"/>
    <mergeCell ref="I34:J34"/>
    <mergeCell ref="C21:D21"/>
    <mergeCell ref="A19:I19"/>
    <mergeCell ref="J19:J20"/>
    <mergeCell ref="A23:I23"/>
    <mergeCell ref="J23:J24"/>
    <mergeCell ref="A15:H15"/>
    <mergeCell ref="I15:J16"/>
    <mergeCell ref="I17:J17"/>
    <mergeCell ref="C20:D20"/>
    <mergeCell ref="I8:J8"/>
    <mergeCell ref="I9:J9"/>
    <mergeCell ref="I10:J10"/>
    <mergeCell ref="I11:J11"/>
    <mergeCell ref="A5:J5"/>
    <mergeCell ref="I6:J6"/>
    <mergeCell ref="I7:J7"/>
    <mergeCell ref="A3:B3"/>
    <mergeCell ref="C3:D3"/>
    <mergeCell ref="E3:F3"/>
    <mergeCell ref="G3:H3"/>
    <mergeCell ref="I1:J1"/>
    <mergeCell ref="I2:J2"/>
    <mergeCell ref="I3:J3"/>
    <mergeCell ref="A2:B2"/>
    <mergeCell ref="C2:D2"/>
    <mergeCell ref="E2:F2"/>
    <mergeCell ref="G2:H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90" r:id="rId1"/>
  <headerFooter alignWithMargins="0">
    <oddFooter xml:space="preserve">&amp;LFoglio calcolo CIR abruzzo 2011-2012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M.I.U.R.</cp:lastModifiedBy>
  <cp:lastPrinted>2012-03-05T13:14:06Z</cp:lastPrinted>
  <dcterms:created xsi:type="dcterms:W3CDTF">2010-10-20T13:26:21Z</dcterms:created>
  <dcterms:modified xsi:type="dcterms:W3CDTF">2012-03-05T13:14:27Z</dcterms:modified>
  <cp:category/>
  <cp:version/>
  <cp:contentType/>
  <cp:contentStatus/>
</cp:coreProperties>
</file>